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_SHARED DRIVE\Administration\Website\"/>
    </mc:Choice>
  </mc:AlternateContent>
  <bookViews>
    <workbookView xWindow="0" yWindow="0" windowWidth="8415" windowHeight="41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121" i="1"/>
  <c r="F99" i="1"/>
  <c r="C99" i="1"/>
  <c r="C110" i="1"/>
  <c r="C72" i="1"/>
  <c r="C70" i="1"/>
  <c r="C75" i="1" s="1"/>
  <c r="C76" i="1"/>
  <c r="C52" i="1"/>
  <c r="C48" i="1"/>
  <c r="C53" i="1" s="1"/>
  <c r="C46" i="1"/>
  <c r="C51" i="1" s="1"/>
  <c r="C58" i="1"/>
  <c r="C60" i="1" s="1"/>
  <c r="C64" i="1"/>
  <c r="C49" i="1" l="1"/>
  <c r="C50" i="1" s="1"/>
  <c r="C65" i="1"/>
  <c r="C62" i="1"/>
  <c r="C77" i="1"/>
  <c r="C66" i="1"/>
  <c r="C63" i="1"/>
  <c r="C73" i="1"/>
  <c r="C34" i="1"/>
  <c r="C39" i="1" s="1"/>
  <c r="F88" i="1"/>
  <c r="F35" i="1"/>
  <c r="F40" i="1" s="1"/>
  <c r="C40" i="1"/>
  <c r="C94" i="1" l="1"/>
  <c r="F96" i="1" s="1"/>
  <c r="C54" i="1"/>
  <c r="C78" i="1"/>
  <c r="C74" i="1"/>
  <c r="C55" i="1"/>
  <c r="F34" i="1"/>
  <c r="F39" i="1" s="1"/>
  <c r="C36" i="1"/>
  <c r="C96" i="1" l="1"/>
  <c r="C100" i="1" s="1"/>
  <c r="F100" i="1"/>
  <c r="C79" i="1"/>
  <c r="C116" i="1"/>
  <c r="C118" i="1" s="1"/>
  <c r="C67" i="1"/>
  <c r="C105" i="1"/>
  <c r="C38" i="1"/>
  <c r="C41" i="1"/>
  <c r="C83" i="1" l="1"/>
  <c r="C85" i="1" s="1"/>
  <c r="C86" i="1" s="1"/>
  <c r="F85" i="1"/>
  <c r="F89" i="1" s="1"/>
  <c r="F90" i="1" s="1"/>
  <c r="F18" i="1" s="1"/>
  <c r="F101" i="1"/>
  <c r="F19" i="1" s="1"/>
  <c r="C101" i="1"/>
  <c r="C19" i="1" s="1"/>
  <c r="F97" i="1"/>
  <c r="C97" i="1"/>
  <c r="C107" i="1"/>
  <c r="C108" i="1" s="1"/>
  <c r="C119" i="1"/>
  <c r="C122" i="1"/>
  <c r="C123" i="1" s="1"/>
  <c r="C43" i="1"/>
  <c r="C89" i="1" l="1"/>
  <c r="C90" i="1" s="1"/>
  <c r="C18" i="1" s="1"/>
  <c r="C24" i="1" s="1"/>
  <c r="F24" i="1" s="1"/>
  <c r="C111" i="1"/>
  <c r="F127" i="1"/>
  <c r="F86" i="1"/>
  <c r="C126" i="1" l="1"/>
  <c r="C112" i="1"/>
  <c r="C21" i="1" s="1"/>
  <c r="C22" i="1"/>
  <c r="C127" i="1" l="1"/>
  <c r="C25" i="1"/>
  <c r="F25" i="1" s="1"/>
</calcChain>
</file>

<file path=xl/sharedStrings.xml><?xml version="1.0" encoding="utf-8"?>
<sst xmlns="http://schemas.openxmlformats.org/spreadsheetml/2006/main" count="141" uniqueCount="55">
  <si>
    <t>Water</t>
  </si>
  <si>
    <t>Sewer</t>
  </si>
  <si>
    <t>Total</t>
  </si>
  <si>
    <t>Current Rate Structure</t>
  </si>
  <si>
    <t>Base charge</t>
  </si>
  <si>
    <t>Monthly bill</t>
  </si>
  <si>
    <t>First 6 units @ $2.55</t>
  </si>
  <si>
    <t>Remainder of units @ $2.20</t>
  </si>
  <si>
    <t>Bi-monthly bill</t>
  </si>
  <si>
    <t>First 12 units @ $2.55</t>
  </si>
  <si>
    <t>Base charges</t>
  </si>
  <si>
    <t>Volumetric charge @ $2.00</t>
  </si>
  <si>
    <t>Sewer - current</t>
  </si>
  <si>
    <t xml:space="preserve"> Current bi-monthly sewer bill</t>
  </si>
  <si>
    <t>Total units used bi-monthly - winter</t>
  </si>
  <si>
    <t>Total units used bi-monthly - summer</t>
  </si>
  <si>
    <t>Water bill under new rate structure</t>
  </si>
  <si>
    <t>Winter - bi-monthly</t>
  </si>
  <si>
    <t>Summer - bi-monthly</t>
  </si>
  <si>
    <t>Total units used monthly - winter</t>
  </si>
  <si>
    <t>Total units used monthly - summer</t>
  </si>
  <si>
    <t>Sewer bill under new rate structure</t>
  </si>
  <si>
    <t>Bi-monthly</t>
  </si>
  <si>
    <t>Residential Rate Estimator</t>
  </si>
  <si>
    <t>Water - current winter (&lt;=6 units)</t>
  </si>
  <si>
    <t>Water - current winter (&gt;6 units)</t>
  </si>
  <si>
    <t>Water - current summer (&lt;=6 units)</t>
  </si>
  <si>
    <t>Water - current summer (&gt;6 units)</t>
  </si>
  <si>
    <t>Water - proposed winter (&lt;=6 units)</t>
  </si>
  <si>
    <t>Water - proposed summer (&gt;6 units)</t>
  </si>
  <si>
    <t>Water - proposed winter (&gt;6 units)</t>
  </si>
  <si>
    <t>Water - proposed summer (&lt;=6 units)</t>
  </si>
  <si>
    <t>Units</t>
  </si>
  <si>
    <t>Sewer - proposed (winter &lt;= 6 units)</t>
  </si>
  <si>
    <t>Sewer - proposed (winter &gt; 6 units)</t>
  </si>
  <si>
    <t>New bi-monthly sewer bill</t>
  </si>
  <si>
    <t>Enter information in one box only</t>
  </si>
  <si>
    <t>If box turns red, use other box</t>
  </si>
  <si>
    <r>
      <t xml:space="preserve">Enter your current </t>
    </r>
    <r>
      <rPr>
        <b/>
        <sz val="11"/>
        <color rgb="FFC00000"/>
        <rFont val="Calibri"/>
        <family val="2"/>
        <scheme val="minor"/>
      </rPr>
      <t>WINTER</t>
    </r>
    <r>
      <rPr>
        <sz val="11"/>
        <color rgb="FFC00000"/>
        <rFont val="Calibri"/>
        <family val="2"/>
        <scheme val="minor"/>
      </rPr>
      <t xml:space="preserve"> bill amount</t>
    </r>
  </si>
  <si>
    <r>
      <t xml:space="preserve">Enter your current </t>
    </r>
    <r>
      <rPr>
        <b/>
        <sz val="11"/>
        <color rgb="FFC00000"/>
        <rFont val="Calibri"/>
        <family val="2"/>
        <scheme val="minor"/>
      </rPr>
      <t>SUMMER</t>
    </r>
    <r>
      <rPr>
        <sz val="11"/>
        <color rgb="FFC00000"/>
        <rFont val="Calibri"/>
        <family val="2"/>
        <scheme val="minor"/>
      </rPr>
      <t xml:space="preserve"> bill amount</t>
    </r>
  </si>
  <si>
    <t>(requires winter water bill amount)</t>
  </si>
  <si>
    <t>Change from current total water and sewer bill</t>
  </si>
  <si>
    <r>
      <t xml:space="preserve">New bi-monthly water bill </t>
    </r>
    <r>
      <rPr>
        <b/>
        <sz val="11"/>
        <color theme="1"/>
        <rFont val="Calibri"/>
        <family val="2"/>
        <scheme val="minor"/>
      </rPr>
      <t>winter</t>
    </r>
  </si>
  <si>
    <r>
      <t xml:space="preserve">New bi-monthly water bill </t>
    </r>
    <r>
      <rPr>
        <b/>
        <sz val="11"/>
        <color theme="1"/>
        <rFont val="Calibri"/>
        <family val="2"/>
        <scheme val="minor"/>
      </rPr>
      <t>summer</t>
    </r>
  </si>
  <si>
    <t>Impact of Proposed Rate Structure Changes</t>
  </si>
  <si>
    <r>
      <t>Total calculated bi-monthly bill</t>
    </r>
    <r>
      <rPr>
        <b/>
        <sz val="11"/>
        <color theme="1"/>
        <rFont val="Calibri"/>
        <family val="2"/>
        <scheme val="minor"/>
      </rPr>
      <t xml:space="preserve"> winter</t>
    </r>
    <r>
      <rPr>
        <sz val="11"/>
        <color theme="1"/>
        <rFont val="Calibri"/>
        <family val="2"/>
        <scheme val="minor"/>
      </rPr>
      <t xml:space="preserve"> (water and sewer)</t>
    </r>
  </si>
  <si>
    <r>
      <t xml:space="preserve">Total calculated bi-monthly bill </t>
    </r>
    <r>
      <rPr>
        <b/>
        <sz val="11"/>
        <color theme="1"/>
        <rFont val="Calibri"/>
        <family val="2"/>
        <scheme val="minor"/>
      </rPr>
      <t xml:space="preserve">summer </t>
    </r>
    <r>
      <rPr>
        <sz val="11"/>
        <color theme="1"/>
        <rFont val="Calibri"/>
        <family val="2"/>
        <scheme val="minor"/>
      </rPr>
      <t>(water and sewer)</t>
    </r>
  </si>
  <si>
    <t>Current sewer rates are fixed for all residential customers</t>
  </si>
  <si>
    <r>
      <t xml:space="preserve">If your current bill amount is </t>
    </r>
    <r>
      <rPr>
        <b/>
        <sz val="11"/>
        <color theme="1"/>
        <rFont val="Calibri"/>
        <family val="2"/>
        <scheme val="minor"/>
      </rPr>
      <t xml:space="preserve">under </t>
    </r>
    <r>
      <rPr>
        <sz val="11"/>
        <color theme="1"/>
        <rFont val="Calibri"/>
        <family val="2"/>
        <scheme val="minor"/>
      </rPr>
      <t>$55.42, enter here ===&gt;</t>
    </r>
  </si>
  <si>
    <r>
      <t xml:space="preserve">If your current bill amount is </t>
    </r>
    <r>
      <rPr>
        <b/>
        <sz val="11"/>
        <color theme="1"/>
        <rFont val="Calibri"/>
        <family val="2"/>
        <scheme val="minor"/>
      </rPr>
      <t>over</t>
    </r>
    <r>
      <rPr>
        <sz val="11"/>
        <color theme="1"/>
        <rFont val="Calibri"/>
        <family val="2"/>
        <scheme val="minor"/>
      </rPr>
      <t xml:space="preserve"> $55.42, enter here ===&gt;</t>
    </r>
  </si>
  <si>
    <t>• If you do not enter both WINTER and SUMMER water bill amounts, your bill estimates will not be accurate.</t>
  </si>
  <si>
    <t xml:space="preserve">• Rate estimator calculation is based on current bills, actual bills will be based on measured usage.  </t>
  </si>
  <si>
    <t>• Current billing for water is a split rate, with the first 6 units at $2.55 per unit and additional units at $2.20.  Usage of 6 units of water results in a bill of $55.42.  Usage above this amount requires a different calculation.</t>
  </si>
  <si>
    <t>• 1 ccf = 100 cf = 748 gallons = 1 unit</t>
  </si>
  <si>
    <t>Volumetric charge @ $2.70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</si>
</sst>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0" xfId="0" applyAlignment="1">
      <alignment horizontal="left" indent="2"/>
    </xf>
    <xf numFmtId="0" fontId="0" fillId="0" borderId="0" xfId="0" applyFont="1"/>
    <xf numFmtId="7" fontId="0" fillId="0" borderId="0" xfId="0" applyNumberFormat="1"/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/>
    </xf>
    <xf numFmtId="7" fontId="0" fillId="3" borderId="0" xfId="0" applyNumberFormat="1" applyFill="1"/>
    <xf numFmtId="7" fontId="0" fillId="3" borderId="1" xfId="0" applyNumberFormat="1" applyFill="1" applyBorder="1"/>
    <xf numFmtId="0" fontId="1" fillId="0" borderId="0" xfId="0" applyFont="1"/>
    <xf numFmtId="1" fontId="1" fillId="0" borderId="0" xfId="0" applyNumberFormat="1" applyFont="1"/>
    <xf numFmtId="0" fontId="0" fillId="0" borderId="0" xfId="0" applyFill="1"/>
    <xf numFmtId="0" fontId="0" fillId="0" borderId="0" xfId="0" applyFill="1" applyAlignment="1">
      <alignment horizontal="left" indent="2"/>
    </xf>
    <xf numFmtId="7" fontId="0" fillId="0" borderId="0" xfId="0" applyNumberFormat="1" applyFill="1"/>
    <xf numFmtId="0" fontId="0" fillId="0" borderId="0" xfId="0" applyFill="1" applyAlignment="1">
      <alignment horizontal="left" indent="4"/>
    </xf>
    <xf numFmtId="7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/>
    <xf numFmtId="0" fontId="0" fillId="0" borderId="0" xfId="0" applyBorder="1"/>
    <xf numFmtId="7" fontId="0" fillId="4" borderId="1" xfId="0" applyNumberFormat="1" applyFill="1" applyBorder="1"/>
    <xf numFmtId="7" fontId="1" fillId="4" borderId="2" xfId="0" applyNumberFormat="1" applyFont="1" applyFill="1" applyBorder="1"/>
    <xf numFmtId="7" fontId="1" fillId="4" borderId="1" xfId="0" applyNumberFormat="1" applyFont="1" applyFill="1" applyBorder="1"/>
    <xf numFmtId="0" fontId="5" fillId="0" borderId="0" xfId="0" applyFont="1"/>
    <xf numFmtId="7" fontId="0" fillId="5" borderId="1" xfId="0" applyNumberFormat="1" applyFill="1" applyBorder="1"/>
    <xf numFmtId="0" fontId="0" fillId="0" borderId="4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Fill="1" applyBorder="1" applyAlignment="1">
      <alignment horizontal="left"/>
    </xf>
    <xf numFmtId="7" fontId="0" fillId="0" borderId="4" xfId="0" applyNumberFormat="1" applyFill="1" applyBorder="1"/>
    <xf numFmtId="7" fontId="0" fillId="0" borderId="6" xfId="0" applyNumberFormat="1" applyFill="1" applyBorder="1"/>
    <xf numFmtId="0" fontId="6" fillId="0" borderId="3" xfId="0" applyFont="1" applyBorder="1"/>
    <xf numFmtId="0" fontId="6" fillId="0" borderId="3" xfId="0" applyFont="1" applyFill="1" applyBorder="1" applyAlignment="1">
      <alignment horizontal="left"/>
    </xf>
    <xf numFmtId="0" fontId="6" fillId="0" borderId="0" xfId="0" applyFont="1"/>
    <xf numFmtId="0" fontId="0" fillId="0" borderId="3" xfId="0" applyBorder="1" applyAlignment="1">
      <alignment horizontal="left"/>
    </xf>
    <xf numFmtId="7" fontId="0" fillId="0" borderId="8" xfId="0" applyNumberFormat="1" applyFill="1" applyBorder="1"/>
    <xf numFmtId="0" fontId="0" fillId="0" borderId="5" xfId="0" applyBorder="1"/>
    <xf numFmtId="0" fontId="0" fillId="0" borderId="0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1" fillId="0" borderId="5" xfId="0" applyFont="1" applyBorder="1" applyAlignment="1">
      <alignment horizontal="left" indent="2"/>
    </xf>
    <xf numFmtId="0" fontId="0" fillId="0" borderId="1" xfId="0" applyBorder="1" applyAlignment="1">
      <alignment horizontal="left"/>
    </xf>
    <xf numFmtId="0" fontId="6" fillId="0" borderId="0" xfId="0" applyFont="1" applyAlignment="1">
      <alignment vertical="center"/>
    </xf>
    <xf numFmtId="7" fontId="0" fillId="2" borderId="1" xfId="0" applyNumberFormat="1" applyFill="1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Normal" xfId="0" builtinId="0"/>
    <cellStyle name="Normal 10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="85" zoomScaleNormal="85" workbookViewId="0">
      <selection activeCell="I23" sqref="I23"/>
    </sheetView>
  </sheetViews>
  <sheetFormatPr defaultRowHeight="15" x14ac:dyDescent="0.25"/>
  <cols>
    <col min="1" max="1" width="2.28515625" customWidth="1"/>
    <col min="2" max="2" width="49.7109375" customWidth="1"/>
    <col min="3" max="3" width="14" customWidth="1"/>
    <col min="4" max="4" width="2.42578125" customWidth="1"/>
    <col min="5" max="5" width="40.85546875" customWidth="1"/>
    <col min="6" max="6" width="12.140625" customWidth="1"/>
  </cols>
  <sheetData>
    <row r="1" spans="1:7" ht="21" x14ac:dyDescent="0.35">
      <c r="B1" s="47" t="s">
        <v>23</v>
      </c>
      <c r="C1" s="47"/>
      <c r="D1" s="47"/>
      <c r="E1" s="47"/>
      <c r="F1" s="47"/>
    </row>
    <row r="2" spans="1:7" s="2" customFormat="1" x14ac:dyDescent="0.25">
      <c r="B2" s="48"/>
      <c r="C2" s="48"/>
      <c r="D2" s="48"/>
      <c r="E2" s="48"/>
      <c r="F2" s="48"/>
    </row>
    <row r="3" spans="1:7" ht="18.75" x14ac:dyDescent="0.3">
      <c r="B3" s="46" t="s">
        <v>0</v>
      </c>
      <c r="C3" s="46"/>
      <c r="E3" s="46" t="s">
        <v>1</v>
      </c>
      <c r="F3" s="46"/>
    </row>
    <row r="4" spans="1:7" ht="15.6" customHeight="1" thickBot="1" x14ac:dyDescent="0.3">
      <c r="B4" s="49" t="s">
        <v>3</v>
      </c>
      <c r="C4" s="49"/>
      <c r="D4" s="49"/>
      <c r="E4" s="49"/>
      <c r="F4" s="49"/>
    </row>
    <row r="5" spans="1:7" x14ac:dyDescent="0.25">
      <c r="A5" s="23"/>
      <c r="B5" s="32" t="s">
        <v>38</v>
      </c>
      <c r="C5" s="25"/>
      <c r="E5" s="32" t="s">
        <v>47</v>
      </c>
      <c r="F5" s="25"/>
    </row>
    <row r="6" spans="1:7" x14ac:dyDescent="0.25">
      <c r="A6" s="23"/>
      <c r="B6" s="40" t="s">
        <v>36</v>
      </c>
      <c r="C6" s="26"/>
      <c r="E6" s="37"/>
      <c r="F6" s="26"/>
    </row>
    <row r="7" spans="1:7" ht="15.75" thickBot="1" x14ac:dyDescent="0.3">
      <c r="A7" s="23"/>
      <c r="B7" s="40" t="s">
        <v>37</v>
      </c>
      <c r="C7" s="26"/>
      <c r="E7" s="37"/>
      <c r="F7" s="26"/>
    </row>
    <row r="8" spans="1:7" ht="15.75" thickBot="1" x14ac:dyDescent="0.3">
      <c r="B8" s="27" t="s">
        <v>48</v>
      </c>
      <c r="C8" s="43">
        <v>50</v>
      </c>
      <c r="E8" s="27" t="s">
        <v>13</v>
      </c>
      <c r="F8" s="24">
        <v>105.65</v>
      </c>
    </row>
    <row r="9" spans="1:7" ht="15.75" thickBot="1" x14ac:dyDescent="0.3">
      <c r="B9" s="28" t="s">
        <v>49</v>
      </c>
      <c r="C9" s="43">
        <v>0</v>
      </c>
      <c r="E9" s="28"/>
      <c r="F9" s="36"/>
    </row>
    <row r="10" spans="1:7" ht="15.75" thickBot="1" x14ac:dyDescent="0.3">
      <c r="B10" s="6"/>
      <c r="C10" s="15"/>
      <c r="E10" s="6"/>
      <c r="F10" s="15"/>
    </row>
    <row r="11" spans="1:7" x14ac:dyDescent="0.25">
      <c r="B11" s="33" t="s">
        <v>39</v>
      </c>
      <c r="C11" s="30"/>
      <c r="D11" s="17"/>
      <c r="E11" s="16"/>
      <c r="F11" s="15"/>
      <c r="G11" s="17"/>
    </row>
    <row r="12" spans="1:7" x14ac:dyDescent="0.25">
      <c r="B12" s="40" t="s">
        <v>36</v>
      </c>
      <c r="C12" s="31"/>
      <c r="D12" s="17"/>
      <c r="E12" s="16"/>
      <c r="F12" s="15"/>
      <c r="G12" s="17"/>
    </row>
    <row r="13" spans="1:7" ht="15.75" thickBot="1" x14ac:dyDescent="0.3">
      <c r="B13" s="40" t="s">
        <v>37</v>
      </c>
      <c r="C13" s="31"/>
      <c r="D13" s="17"/>
      <c r="E13" s="16"/>
      <c r="F13" s="15"/>
      <c r="G13" s="15"/>
    </row>
    <row r="14" spans="1:7" ht="15.75" thickBot="1" x14ac:dyDescent="0.3">
      <c r="B14" s="27" t="s">
        <v>48</v>
      </c>
      <c r="C14" s="43">
        <v>0</v>
      </c>
    </row>
    <row r="15" spans="1:7" ht="15.75" thickBot="1" x14ac:dyDescent="0.3">
      <c r="B15" s="28" t="s">
        <v>49</v>
      </c>
      <c r="C15" s="43">
        <v>100</v>
      </c>
      <c r="E15" s="6"/>
    </row>
    <row r="16" spans="1:7" x14ac:dyDescent="0.25">
      <c r="B16" s="38"/>
      <c r="C16" s="15"/>
      <c r="E16" s="6"/>
    </row>
    <row r="17" spans="2:6" ht="16.5" thickBot="1" x14ac:dyDescent="0.3">
      <c r="B17" s="50" t="s">
        <v>44</v>
      </c>
      <c r="C17" s="50"/>
      <c r="D17" s="50"/>
      <c r="E17" s="50"/>
      <c r="F17" s="50"/>
    </row>
    <row r="18" spans="2:6" ht="15.75" thickBot="1" x14ac:dyDescent="0.3">
      <c r="B18" s="29" t="s">
        <v>42</v>
      </c>
      <c r="C18" s="8">
        <f>C90</f>
        <v>52.289019607843137</v>
      </c>
      <c r="E18" s="35" t="s">
        <v>35</v>
      </c>
      <c r="F18" s="8">
        <f>F90</f>
        <v>104.72117647058823</v>
      </c>
    </row>
    <row r="19" spans="2:6" ht="15.75" thickBot="1" x14ac:dyDescent="0.3">
      <c r="B19" s="39"/>
      <c r="C19" s="8">
        <f>C101</f>
        <v>0</v>
      </c>
      <c r="E19" s="28" t="s">
        <v>40</v>
      </c>
      <c r="F19" s="8">
        <f>F101</f>
        <v>0</v>
      </c>
    </row>
    <row r="20" spans="2:6" ht="15.75" thickBot="1" x14ac:dyDescent="0.3">
      <c r="B20" s="16"/>
      <c r="C20" s="15"/>
      <c r="E20" s="6"/>
      <c r="F20" s="19"/>
    </row>
    <row r="21" spans="2:6" ht="15.75" thickBot="1" x14ac:dyDescent="0.3">
      <c r="B21" s="29" t="s">
        <v>43</v>
      </c>
      <c r="C21" s="8">
        <f>C112</f>
        <v>0</v>
      </c>
      <c r="E21" s="6"/>
    </row>
    <row r="22" spans="2:6" ht="15.75" thickBot="1" x14ac:dyDescent="0.3">
      <c r="B22" s="39"/>
      <c r="C22" s="8">
        <f>C123</f>
        <v>97.067272727272723</v>
      </c>
      <c r="E22" s="6"/>
    </row>
    <row r="23" spans="2:6" ht="15.75" thickBot="1" x14ac:dyDescent="0.3">
      <c r="B23" s="16"/>
      <c r="C23" s="15"/>
      <c r="E23" s="6"/>
    </row>
    <row r="24" spans="2:6" ht="15.75" thickBot="1" x14ac:dyDescent="0.3">
      <c r="B24" s="29" t="s">
        <v>45</v>
      </c>
      <c r="C24" s="21">
        <f>C18+C19+F18+F19</f>
        <v>157.01019607843136</v>
      </c>
      <c r="E24" s="35" t="s">
        <v>41</v>
      </c>
      <c r="F24" s="20">
        <f>IF(AND(C8=0,C9=0),0,C24-((C8+C9)+$F$8))</f>
        <v>1.3601960784313576</v>
      </c>
    </row>
    <row r="25" spans="2:6" ht="15.75" thickBot="1" x14ac:dyDescent="0.3">
      <c r="B25" s="39" t="s">
        <v>46</v>
      </c>
      <c r="C25" s="22">
        <f>C21+C22+F18+F19</f>
        <v>201.78844919786096</v>
      </c>
      <c r="E25" s="41" t="s">
        <v>41</v>
      </c>
      <c r="F25" s="20">
        <f>IF(AND(C14=0,C15=0),0,C25-((C14+C15)+$F$8))</f>
        <v>-3.8615508021390497</v>
      </c>
    </row>
    <row r="26" spans="2:6" x14ac:dyDescent="0.25">
      <c r="B26" s="16"/>
      <c r="C26" s="15"/>
      <c r="E26" s="6"/>
    </row>
    <row r="27" spans="2:6" x14ac:dyDescent="0.25">
      <c r="B27" s="44" t="s">
        <v>50</v>
      </c>
      <c r="C27" s="44"/>
      <c r="D27" s="44"/>
      <c r="E27" s="44"/>
      <c r="F27" s="44"/>
    </row>
    <row r="28" spans="2:6" x14ac:dyDescent="0.25">
      <c r="B28" s="44" t="s">
        <v>51</v>
      </c>
      <c r="C28" s="44"/>
      <c r="D28" s="44"/>
      <c r="E28" s="44"/>
      <c r="F28" s="44"/>
    </row>
    <row r="29" spans="2:6" ht="27.6" customHeight="1" x14ac:dyDescent="0.25">
      <c r="B29" s="45" t="s">
        <v>52</v>
      </c>
      <c r="C29" s="45"/>
      <c r="D29" s="45"/>
      <c r="E29" s="45"/>
      <c r="F29" s="45"/>
    </row>
    <row r="30" spans="2:6" x14ac:dyDescent="0.25">
      <c r="B30" s="42" t="s">
        <v>53</v>
      </c>
      <c r="C30" s="11"/>
      <c r="E30" s="1"/>
    </row>
    <row r="31" spans="2:6" x14ac:dyDescent="0.25">
      <c r="B31" s="34"/>
      <c r="C31" s="11"/>
      <c r="E31" s="1"/>
    </row>
    <row r="32" spans="2:6" x14ac:dyDescent="0.25">
      <c r="B32" s="34"/>
      <c r="C32" s="11"/>
      <c r="E32" s="1"/>
    </row>
    <row r="33" spans="2:9" hidden="1" x14ac:dyDescent="0.25">
      <c r="B33" s="9" t="s">
        <v>24</v>
      </c>
      <c r="E33" s="9" t="s">
        <v>12</v>
      </c>
    </row>
    <row r="34" spans="2:9" hidden="1" x14ac:dyDescent="0.25">
      <c r="B34" s="1" t="s">
        <v>5</v>
      </c>
      <c r="C34" s="7">
        <f>$C$8/2</f>
        <v>25</v>
      </c>
      <c r="E34" s="1" t="s">
        <v>5</v>
      </c>
      <c r="F34" s="7">
        <f>F35</f>
        <v>52.825000000000003</v>
      </c>
    </row>
    <row r="35" spans="2:9" hidden="1" x14ac:dyDescent="0.25">
      <c r="B35" s="5" t="s">
        <v>4</v>
      </c>
      <c r="C35" s="3">
        <v>12.41</v>
      </c>
      <c r="E35" s="5" t="s">
        <v>4</v>
      </c>
      <c r="F35" s="3">
        <f>F8/2</f>
        <v>52.825000000000003</v>
      </c>
    </row>
    <row r="36" spans="2:9" hidden="1" x14ac:dyDescent="0.25">
      <c r="B36" s="5" t="s">
        <v>6</v>
      </c>
      <c r="C36" s="3">
        <f>C34-C35</f>
        <v>12.59</v>
      </c>
      <c r="E36" s="5"/>
    </row>
    <row r="37" spans="2:9" hidden="1" x14ac:dyDescent="0.25">
      <c r="B37" s="5" t="s">
        <v>7</v>
      </c>
      <c r="C37" s="3"/>
      <c r="E37" s="5"/>
    </row>
    <row r="38" spans="2:9" hidden="1" x14ac:dyDescent="0.25">
      <c r="B38" s="5" t="s">
        <v>19</v>
      </c>
      <c r="C38" s="10">
        <f>C36/2.55</f>
        <v>4.9372549019607845</v>
      </c>
      <c r="E38" s="5"/>
    </row>
    <row r="39" spans="2:9" hidden="1" x14ac:dyDescent="0.25">
      <c r="B39" s="1" t="s">
        <v>8</v>
      </c>
      <c r="C39" s="7">
        <f>C34*2</f>
        <v>50</v>
      </c>
      <c r="E39" s="1" t="s">
        <v>8</v>
      </c>
      <c r="F39" s="7">
        <f>F34*2</f>
        <v>105.65</v>
      </c>
    </row>
    <row r="40" spans="2:9" hidden="1" x14ac:dyDescent="0.25">
      <c r="B40" s="5" t="s">
        <v>10</v>
      </c>
      <c r="C40" s="3">
        <f>C35*2</f>
        <v>24.82</v>
      </c>
      <c r="E40" s="5" t="s">
        <v>10</v>
      </c>
      <c r="F40" s="3">
        <f>F35*2</f>
        <v>105.65</v>
      </c>
    </row>
    <row r="41" spans="2:9" hidden="1" x14ac:dyDescent="0.25">
      <c r="B41" s="5" t="s">
        <v>9</v>
      </c>
      <c r="C41" s="3">
        <f>C36*2</f>
        <v>25.18</v>
      </c>
      <c r="E41" s="5"/>
    </row>
    <row r="42" spans="2:9" hidden="1" x14ac:dyDescent="0.25">
      <c r="B42" s="5" t="s">
        <v>7</v>
      </c>
      <c r="C42" s="3"/>
      <c r="E42" s="5"/>
    </row>
    <row r="43" spans="2:9" hidden="1" x14ac:dyDescent="0.25">
      <c r="B43" s="5" t="s">
        <v>14</v>
      </c>
      <c r="C43" s="10">
        <f>C38*2</f>
        <v>9.8745098039215691</v>
      </c>
      <c r="E43" s="5"/>
    </row>
    <row r="44" spans="2:9" hidden="1" x14ac:dyDescent="0.25"/>
    <row r="45" spans="2:9" hidden="1" x14ac:dyDescent="0.25">
      <c r="B45" s="9" t="s">
        <v>25</v>
      </c>
      <c r="E45" s="18"/>
      <c r="F45" s="11"/>
      <c r="G45" s="11"/>
      <c r="H45" s="11"/>
      <c r="I45" s="11"/>
    </row>
    <row r="46" spans="2:9" hidden="1" x14ac:dyDescent="0.25">
      <c r="B46" s="1" t="s">
        <v>5</v>
      </c>
      <c r="C46" s="7">
        <f>$C$9/2</f>
        <v>0</v>
      </c>
      <c r="E46" s="12"/>
      <c r="F46" s="13"/>
      <c r="G46" s="11"/>
      <c r="H46" s="11"/>
      <c r="I46" s="11"/>
    </row>
    <row r="47" spans="2:9" hidden="1" x14ac:dyDescent="0.25">
      <c r="B47" s="5" t="s">
        <v>4</v>
      </c>
      <c r="C47" s="3">
        <v>12.41</v>
      </c>
      <c r="E47" s="14"/>
      <c r="F47" s="13"/>
      <c r="G47" s="11"/>
      <c r="H47" s="11"/>
      <c r="I47" s="11"/>
    </row>
    <row r="48" spans="2:9" hidden="1" x14ac:dyDescent="0.25">
      <c r="B48" s="5" t="s">
        <v>6</v>
      </c>
      <c r="C48" s="3">
        <f>6*2.55</f>
        <v>15.299999999999999</v>
      </c>
      <c r="E48" s="14"/>
      <c r="F48" s="11"/>
      <c r="G48" s="11"/>
      <c r="H48" s="11"/>
      <c r="I48" s="11"/>
    </row>
    <row r="49" spans="2:9" hidden="1" x14ac:dyDescent="0.25">
      <c r="B49" s="5" t="s">
        <v>7</v>
      </c>
      <c r="C49" s="3">
        <f>IF((C46-C47-C48)&gt;0,(C46-C47-C48),0)</f>
        <v>0</v>
      </c>
      <c r="E49" s="14"/>
      <c r="F49" s="11"/>
      <c r="G49" s="11"/>
      <c r="H49" s="11"/>
      <c r="I49" s="11"/>
    </row>
    <row r="50" spans="2:9" hidden="1" x14ac:dyDescent="0.25">
      <c r="B50" s="5" t="s">
        <v>19</v>
      </c>
      <c r="C50" s="10">
        <f>6+C49/2.2</f>
        <v>6</v>
      </c>
      <c r="E50" s="14"/>
      <c r="F50" s="11"/>
      <c r="G50" s="11"/>
      <c r="H50" s="11"/>
      <c r="I50" s="11"/>
    </row>
    <row r="51" spans="2:9" hidden="1" x14ac:dyDescent="0.25">
      <c r="B51" s="1" t="s">
        <v>8</v>
      </c>
      <c r="C51" s="7">
        <f>C46*2</f>
        <v>0</v>
      </c>
      <c r="E51" s="12"/>
      <c r="F51" s="13"/>
      <c r="G51" s="11"/>
      <c r="H51" s="11"/>
      <c r="I51" s="11"/>
    </row>
    <row r="52" spans="2:9" hidden="1" x14ac:dyDescent="0.25">
      <c r="B52" s="5" t="s">
        <v>10</v>
      </c>
      <c r="C52" s="3">
        <f>C47*2</f>
        <v>24.82</v>
      </c>
      <c r="E52" s="14"/>
      <c r="F52" s="13"/>
      <c r="G52" s="11"/>
      <c r="H52" s="11"/>
      <c r="I52" s="11"/>
    </row>
    <row r="53" spans="2:9" hidden="1" x14ac:dyDescent="0.25">
      <c r="B53" s="5" t="s">
        <v>9</v>
      </c>
      <c r="C53" s="3">
        <f>C48*2</f>
        <v>30.599999999999998</v>
      </c>
      <c r="E53" s="14"/>
      <c r="F53" s="11"/>
      <c r="G53" s="11"/>
      <c r="H53" s="11"/>
      <c r="I53" s="11"/>
    </row>
    <row r="54" spans="2:9" hidden="1" x14ac:dyDescent="0.25">
      <c r="B54" s="5" t="s">
        <v>7</v>
      </c>
      <c r="C54" s="3">
        <f>C49*2</f>
        <v>0</v>
      </c>
      <c r="E54" s="14"/>
      <c r="F54" s="11"/>
      <c r="G54" s="11"/>
      <c r="H54" s="11"/>
      <c r="I54" s="11"/>
    </row>
    <row r="55" spans="2:9" hidden="1" x14ac:dyDescent="0.25">
      <c r="B55" s="5" t="s">
        <v>14</v>
      </c>
      <c r="C55" s="10">
        <f>C50*2</f>
        <v>12</v>
      </c>
      <c r="E55" s="5"/>
    </row>
    <row r="56" spans="2:9" hidden="1" x14ac:dyDescent="0.25"/>
    <row r="57" spans="2:9" hidden="1" x14ac:dyDescent="0.25">
      <c r="B57" s="9" t="s">
        <v>26</v>
      </c>
      <c r="E57" s="11"/>
      <c r="F57" s="11"/>
      <c r="G57" s="11"/>
    </row>
    <row r="58" spans="2:9" hidden="1" x14ac:dyDescent="0.25">
      <c r="B58" s="1" t="s">
        <v>5</v>
      </c>
      <c r="C58" s="7">
        <f>$C$14/2</f>
        <v>0</v>
      </c>
      <c r="E58" s="12"/>
      <c r="F58" s="13"/>
      <c r="G58" s="11"/>
    </row>
    <row r="59" spans="2:9" hidden="1" x14ac:dyDescent="0.25">
      <c r="B59" s="5" t="s">
        <v>4</v>
      </c>
      <c r="C59" s="3">
        <v>12.41</v>
      </c>
      <c r="E59" s="14"/>
      <c r="F59" s="13"/>
      <c r="G59" s="11"/>
    </row>
    <row r="60" spans="2:9" hidden="1" x14ac:dyDescent="0.25">
      <c r="B60" s="5" t="s">
        <v>6</v>
      </c>
      <c r="C60" s="3">
        <f>C58-C59</f>
        <v>-12.41</v>
      </c>
      <c r="E60" s="14"/>
      <c r="F60" s="11"/>
      <c r="G60" s="11"/>
    </row>
    <row r="61" spans="2:9" hidden="1" x14ac:dyDescent="0.25">
      <c r="B61" s="5" t="s">
        <v>7</v>
      </c>
      <c r="C61" s="3"/>
      <c r="E61" s="14"/>
      <c r="F61" s="11"/>
      <c r="G61" s="11"/>
    </row>
    <row r="62" spans="2:9" hidden="1" x14ac:dyDescent="0.25">
      <c r="B62" s="5" t="s">
        <v>20</v>
      </c>
      <c r="C62" s="10">
        <f>C60/2.55</f>
        <v>-4.8666666666666671</v>
      </c>
      <c r="E62" s="14"/>
      <c r="F62" s="11"/>
      <c r="G62" s="11"/>
    </row>
    <row r="63" spans="2:9" hidden="1" x14ac:dyDescent="0.25">
      <c r="B63" s="1" t="s">
        <v>8</v>
      </c>
      <c r="C63" s="7">
        <f>C58*2</f>
        <v>0</v>
      </c>
      <c r="E63" s="12"/>
      <c r="F63" s="13"/>
      <c r="G63" s="11"/>
    </row>
    <row r="64" spans="2:9" hidden="1" x14ac:dyDescent="0.25">
      <c r="B64" s="5" t="s">
        <v>10</v>
      </c>
      <c r="C64" s="3">
        <f>C59*2</f>
        <v>24.82</v>
      </c>
      <c r="E64" s="14"/>
      <c r="F64" s="13"/>
      <c r="G64" s="11"/>
    </row>
    <row r="65" spans="2:7" hidden="1" x14ac:dyDescent="0.25">
      <c r="B65" s="5" t="s">
        <v>9</v>
      </c>
      <c r="C65" s="3">
        <f>C60*2</f>
        <v>-24.82</v>
      </c>
      <c r="E65" s="14"/>
      <c r="F65" s="11"/>
      <c r="G65" s="11"/>
    </row>
    <row r="66" spans="2:7" hidden="1" x14ac:dyDescent="0.25">
      <c r="B66" s="5" t="s">
        <v>7</v>
      </c>
      <c r="C66" s="3">
        <f>C61*2</f>
        <v>0</v>
      </c>
      <c r="E66" s="5"/>
    </row>
    <row r="67" spans="2:7" hidden="1" x14ac:dyDescent="0.25">
      <c r="B67" s="5" t="s">
        <v>15</v>
      </c>
      <c r="C67" s="10">
        <f>C62*2</f>
        <v>-9.7333333333333343</v>
      </c>
      <c r="E67" s="5"/>
    </row>
    <row r="68" spans="2:7" hidden="1" x14ac:dyDescent="0.25"/>
    <row r="69" spans="2:7" hidden="1" x14ac:dyDescent="0.25">
      <c r="B69" s="9" t="s">
        <v>27</v>
      </c>
      <c r="E69" s="11"/>
      <c r="F69" s="11"/>
      <c r="G69" s="11"/>
    </row>
    <row r="70" spans="2:7" hidden="1" x14ac:dyDescent="0.25">
      <c r="B70" s="1" t="s">
        <v>5</v>
      </c>
      <c r="C70" s="7">
        <f>C15/2</f>
        <v>50</v>
      </c>
      <c r="E70" s="12"/>
      <c r="F70" s="13"/>
      <c r="G70" s="11"/>
    </row>
    <row r="71" spans="2:7" hidden="1" x14ac:dyDescent="0.25">
      <c r="B71" s="5" t="s">
        <v>4</v>
      </c>
      <c r="C71" s="3">
        <v>12.41</v>
      </c>
      <c r="E71" s="14"/>
      <c r="F71" s="13"/>
      <c r="G71" s="11"/>
    </row>
    <row r="72" spans="2:7" hidden="1" x14ac:dyDescent="0.25">
      <c r="B72" s="5" t="s">
        <v>6</v>
      </c>
      <c r="C72" s="3">
        <f>2.55*6</f>
        <v>15.299999999999999</v>
      </c>
      <c r="E72" s="14"/>
      <c r="F72" s="11"/>
      <c r="G72" s="11"/>
    </row>
    <row r="73" spans="2:7" hidden="1" x14ac:dyDescent="0.25">
      <c r="B73" s="5" t="s">
        <v>7</v>
      </c>
      <c r="C73" s="3">
        <f>C70-C71-C72</f>
        <v>22.290000000000006</v>
      </c>
      <c r="E73" s="14"/>
      <c r="F73" s="11"/>
      <c r="G73" s="11"/>
    </row>
    <row r="74" spans="2:7" hidden="1" x14ac:dyDescent="0.25">
      <c r="B74" s="5" t="s">
        <v>20</v>
      </c>
      <c r="C74" s="10">
        <f>6+C73/2.2</f>
        <v>16.131818181818183</v>
      </c>
      <c r="E74" s="14"/>
      <c r="F74" s="11"/>
      <c r="G74" s="11"/>
    </row>
    <row r="75" spans="2:7" hidden="1" x14ac:dyDescent="0.25">
      <c r="B75" s="1" t="s">
        <v>8</v>
      </c>
      <c r="C75" s="7">
        <f>C70*2</f>
        <v>100</v>
      </c>
      <c r="E75" s="12"/>
      <c r="F75" s="13"/>
      <c r="G75" s="11"/>
    </row>
    <row r="76" spans="2:7" hidden="1" x14ac:dyDescent="0.25">
      <c r="B76" s="5" t="s">
        <v>10</v>
      </c>
      <c r="C76" s="3">
        <f>C71*2</f>
        <v>24.82</v>
      </c>
      <c r="E76" s="14"/>
      <c r="F76" s="13"/>
      <c r="G76" s="11"/>
    </row>
    <row r="77" spans="2:7" hidden="1" x14ac:dyDescent="0.25">
      <c r="B77" s="5" t="s">
        <v>9</v>
      </c>
      <c r="C77" s="3">
        <f>C72*2</f>
        <v>30.599999999999998</v>
      </c>
      <c r="E77" s="14"/>
      <c r="F77" s="11"/>
      <c r="G77" s="11"/>
    </row>
    <row r="78" spans="2:7" hidden="1" x14ac:dyDescent="0.25">
      <c r="B78" s="5" t="s">
        <v>7</v>
      </c>
      <c r="C78" s="3">
        <f>C73*2</f>
        <v>44.580000000000013</v>
      </c>
      <c r="E78" s="5"/>
    </row>
    <row r="79" spans="2:7" hidden="1" x14ac:dyDescent="0.25">
      <c r="B79" s="5" t="s">
        <v>15</v>
      </c>
      <c r="C79" s="10">
        <f>C74*2</f>
        <v>32.263636363636365</v>
      </c>
      <c r="E79" s="5"/>
    </row>
    <row r="80" spans="2:7" hidden="1" x14ac:dyDescent="0.25"/>
    <row r="81" spans="2:6" hidden="1" x14ac:dyDescent="0.25">
      <c r="B81" s="9" t="s">
        <v>28</v>
      </c>
      <c r="E81" s="9" t="s">
        <v>33</v>
      </c>
    </row>
    <row r="82" spans="2:6" hidden="1" x14ac:dyDescent="0.25">
      <c r="B82" s="1" t="s">
        <v>5</v>
      </c>
      <c r="E82" s="1" t="s">
        <v>5</v>
      </c>
    </row>
    <row r="83" spans="2:6" hidden="1" x14ac:dyDescent="0.25">
      <c r="B83" s="5" t="s">
        <v>32</v>
      </c>
      <c r="C83" s="10">
        <f>C38</f>
        <v>4.9372549019607845</v>
      </c>
      <c r="E83" s="1"/>
    </row>
    <row r="84" spans="2:6" hidden="1" x14ac:dyDescent="0.25">
      <c r="B84" s="5" t="s">
        <v>4</v>
      </c>
      <c r="C84" s="3">
        <v>16.27</v>
      </c>
      <c r="E84" s="5" t="s">
        <v>4</v>
      </c>
      <c r="F84" s="3">
        <v>39.03</v>
      </c>
    </row>
    <row r="85" spans="2:6" hidden="1" x14ac:dyDescent="0.25">
      <c r="B85" s="5" t="s">
        <v>11</v>
      </c>
      <c r="C85" s="3">
        <f>C83*2</f>
        <v>9.8745098039215691</v>
      </c>
      <c r="E85" s="5" t="s">
        <v>54</v>
      </c>
      <c r="F85" s="3">
        <f>2.7*C38</f>
        <v>13.330588235294119</v>
      </c>
    </row>
    <row r="86" spans="2:6" hidden="1" x14ac:dyDescent="0.25">
      <c r="B86" s="5" t="s">
        <v>2</v>
      </c>
      <c r="C86" s="3">
        <f>C84+C85</f>
        <v>26.144509803921569</v>
      </c>
      <c r="E86" s="5" t="s">
        <v>2</v>
      </c>
      <c r="F86" s="3">
        <f>F84+F85</f>
        <v>52.360588235294117</v>
      </c>
    </row>
    <row r="87" spans="2:6" hidden="1" x14ac:dyDescent="0.25">
      <c r="B87" s="1" t="s">
        <v>8</v>
      </c>
      <c r="C87" s="3"/>
      <c r="E87" s="1" t="s">
        <v>8</v>
      </c>
      <c r="F87" s="3"/>
    </row>
    <row r="88" spans="2:6" hidden="1" x14ac:dyDescent="0.25">
      <c r="B88" s="5" t="s">
        <v>4</v>
      </c>
      <c r="C88" s="3">
        <f>C84*2</f>
        <v>32.54</v>
      </c>
      <c r="E88" s="5" t="s">
        <v>4</v>
      </c>
      <c r="F88" s="3">
        <f>F84*2</f>
        <v>78.06</v>
      </c>
    </row>
    <row r="89" spans="2:6" hidden="1" x14ac:dyDescent="0.25">
      <c r="B89" s="5" t="s">
        <v>11</v>
      </c>
      <c r="C89" s="3">
        <f>C85*2</f>
        <v>19.749019607843138</v>
      </c>
      <c r="E89" s="5" t="s">
        <v>54</v>
      </c>
      <c r="F89" s="3">
        <f>F85*2</f>
        <v>26.661176470588238</v>
      </c>
    </row>
    <row r="90" spans="2:6" hidden="1" x14ac:dyDescent="0.25">
      <c r="B90" s="5" t="s">
        <v>2</v>
      </c>
      <c r="C90" s="7">
        <f>IF(C8&gt;0,C88+C89,0)</f>
        <v>52.289019607843137</v>
      </c>
      <c r="E90" s="5" t="s">
        <v>2</v>
      </c>
      <c r="F90" s="7">
        <f>IF(C8&gt;0,F88+F89,0)</f>
        <v>104.72117647058823</v>
      </c>
    </row>
    <row r="91" spans="2:6" hidden="1" x14ac:dyDescent="0.25"/>
    <row r="92" spans="2:6" hidden="1" x14ac:dyDescent="0.25">
      <c r="B92" s="9" t="s">
        <v>30</v>
      </c>
      <c r="E92" s="9" t="s">
        <v>34</v>
      </c>
    </row>
    <row r="93" spans="2:6" hidden="1" x14ac:dyDescent="0.25">
      <c r="B93" s="1" t="s">
        <v>5</v>
      </c>
      <c r="E93" s="1" t="s">
        <v>5</v>
      </c>
    </row>
    <row r="94" spans="2:6" hidden="1" x14ac:dyDescent="0.25">
      <c r="B94" s="4" t="s">
        <v>32</v>
      </c>
      <c r="C94" s="10">
        <f>C50</f>
        <v>6</v>
      </c>
      <c r="E94" s="1"/>
    </row>
    <row r="95" spans="2:6" hidden="1" x14ac:dyDescent="0.25">
      <c r="B95" s="5" t="s">
        <v>4</v>
      </c>
      <c r="C95" s="3">
        <v>16.27</v>
      </c>
      <c r="E95" s="5" t="s">
        <v>4</v>
      </c>
      <c r="F95" s="3">
        <v>39.03</v>
      </c>
    </row>
    <row r="96" spans="2:6" hidden="1" x14ac:dyDescent="0.25">
      <c r="B96" s="5" t="s">
        <v>11</v>
      </c>
      <c r="C96" s="3">
        <f>C94*2</f>
        <v>12</v>
      </c>
      <c r="E96" s="5" t="s">
        <v>54</v>
      </c>
      <c r="F96" s="3">
        <f>C94*2.7</f>
        <v>16.200000000000003</v>
      </c>
    </row>
    <row r="97" spans="2:6" hidden="1" x14ac:dyDescent="0.25">
      <c r="B97" s="5" t="s">
        <v>2</v>
      </c>
      <c r="C97" s="3">
        <f>C95+C96</f>
        <v>28.27</v>
      </c>
      <c r="E97" s="5" t="s">
        <v>2</v>
      </c>
      <c r="F97" s="3">
        <f>F95+F96</f>
        <v>55.230000000000004</v>
      </c>
    </row>
    <row r="98" spans="2:6" hidden="1" x14ac:dyDescent="0.25">
      <c r="B98" s="1" t="s">
        <v>8</v>
      </c>
      <c r="C98" s="3"/>
      <c r="E98" s="1" t="s">
        <v>8</v>
      </c>
      <c r="F98" s="3"/>
    </row>
    <row r="99" spans="2:6" hidden="1" x14ac:dyDescent="0.25">
      <c r="B99" s="5" t="s">
        <v>4</v>
      </c>
      <c r="C99" s="3">
        <f>C95*2</f>
        <v>32.54</v>
      </c>
      <c r="E99" s="5" t="s">
        <v>4</v>
      </c>
      <c r="F99" s="3">
        <f>F95*2</f>
        <v>78.06</v>
      </c>
    </row>
    <row r="100" spans="2:6" hidden="1" x14ac:dyDescent="0.25">
      <c r="B100" s="5" t="s">
        <v>11</v>
      </c>
      <c r="C100" s="3">
        <f>C96*2</f>
        <v>24</v>
      </c>
      <c r="E100" s="5" t="s">
        <v>54</v>
      </c>
      <c r="F100" s="3">
        <f>F96*2</f>
        <v>32.400000000000006</v>
      </c>
    </row>
    <row r="101" spans="2:6" hidden="1" x14ac:dyDescent="0.25">
      <c r="B101" s="5" t="s">
        <v>2</v>
      </c>
      <c r="C101" s="7">
        <f>IF(C9&gt;0,C99+C100,0)</f>
        <v>0</v>
      </c>
      <c r="E101" s="5" t="s">
        <v>2</v>
      </c>
      <c r="F101" s="7">
        <f>IF(C9&gt;0,F99+F100,0)</f>
        <v>0</v>
      </c>
    </row>
    <row r="102" spans="2:6" hidden="1" x14ac:dyDescent="0.25"/>
    <row r="103" spans="2:6" hidden="1" x14ac:dyDescent="0.25">
      <c r="B103" s="9" t="s">
        <v>31</v>
      </c>
    </row>
    <row r="104" spans="2:6" hidden="1" x14ac:dyDescent="0.25">
      <c r="B104" s="1" t="s">
        <v>5</v>
      </c>
      <c r="E104" s="1"/>
    </row>
    <row r="105" spans="2:6" hidden="1" x14ac:dyDescent="0.25">
      <c r="B105" s="5" t="s">
        <v>32</v>
      </c>
      <c r="C105" s="10">
        <f>C62</f>
        <v>-4.8666666666666671</v>
      </c>
      <c r="E105" s="1"/>
    </row>
    <row r="106" spans="2:6" hidden="1" x14ac:dyDescent="0.25">
      <c r="B106" s="5" t="s">
        <v>4</v>
      </c>
      <c r="C106" s="3">
        <v>16.27</v>
      </c>
      <c r="E106" s="5"/>
      <c r="F106" s="3"/>
    </row>
    <row r="107" spans="2:6" hidden="1" x14ac:dyDescent="0.25">
      <c r="B107" s="5" t="s">
        <v>11</v>
      </c>
      <c r="C107" s="3">
        <f>C105*2</f>
        <v>-9.7333333333333343</v>
      </c>
      <c r="E107" s="5"/>
      <c r="F107" s="3"/>
    </row>
    <row r="108" spans="2:6" hidden="1" x14ac:dyDescent="0.25">
      <c r="B108" s="5" t="s">
        <v>2</v>
      </c>
      <c r="C108" s="3">
        <f>C106+C107</f>
        <v>6.5366666666666653</v>
      </c>
      <c r="E108" s="5"/>
      <c r="F108" s="3"/>
    </row>
    <row r="109" spans="2:6" hidden="1" x14ac:dyDescent="0.25">
      <c r="B109" s="1" t="s">
        <v>8</v>
      </c>
      <c r="C109" s="3"/>
      <c r="E109" s="5"/>
      <c r="F109" s="3"/>
    </row>
    <row r="110" spans="2:6" hidden="1" x14ac:dyDescent="0.25">
      <c r="B110" s="5" t="s">
        <v>4</v>
      </c>
      <c r="C110" s="3">
        <f>C106*2</f>
        <v>32.54</v>
      </c>
      <c r="E110" s="1"/>
      <c r="F110" s="3"/>
    </row>
    <row r="111" spans="2:6" hidden="1" x14ac:dyDescent="0.25">
      <c r="B111" s="5" t="s">
        <v>11</v>
      </c>
      <c r="C111" s="3">
        <f>C107*2</f>
        <v>-19.466666666666669</v>
      </c>
      <c r="E111" s="5"/>
      <c r="F111" s="3"/>
    </row>
    <row r="112" spans="2:6" hidden="1" x14ac:dyDescent="0.25">
      <c r="B112" s="5" t="s">
        <v>2</v>
      </c>
      <c r="C112" s="7">
        <f>IF(C14&gt;0,C110+C111,0)</f>
        <v>0</v>
      </c>
      <c r="E112" s="5"/>
      <c r="F112" s="3"/>
    </row>
    <row r="113" spans="2:6" hidden="1" x14ac:dyDescent="0.25">
      <c r="B113" s="5"/>
      <c r="C113" s="13"/>
      <c r="E113" s="5"/>
      <c r="F113" s="13"/>
    </row>
    <row r="114" spans="2:6" hidden="1" x14ac:dyDescent="0.25">
      <c r="B114" s="9" t="s">
        <v>29</v>
      </c>
      <c r="E114" s="14"/>
      <c r="F114" s="13"/>
    </row>
    <row r="115" spans="2:6" hidden="1" x14ac:dyDescent="0.25">
      <c r="B115" s="1" t="s">
        <v>5</v>
      </c>
      <c r="D115" s="11"/>
    </row>
    <row r="116" spans="2:6" hidden="1" x14ac:dyDescent="0.25">
      <c r="B116" s="5" t="s">
        <v>32</v>
      </c>
      <c r="C116" s="10">
        <f>C74</f>
        <v>16.131818181818183</v>
      </c>
      <c r="D116" s="11"/>
    </row>
    <row r="117" spans="2:6" hidden="1" x14ac:dyDescent="0.25">
      <c r="B117" s="5" t="s">
        <v>4</v>
      </c>
      <c r="C117" s="3">
        <v>16.27</v>
      </c>
      <c r="E117" s="1"/>
    </row>
    <row r="118" spans="2:6" hidden="1" x14ac:dyDescent="0.25">
      <c r="B118" s="5" t="s">
        <v>11</v>
      </c>
      <c r="C118" s="3">
        <f>C116*2</f>
        <v>32.263636363636365</v>
      </c>
      <c r="E118" s="5"/>
      <c r="F118" s="3"/>
    </row>
    <row r="119" spans="2:6" hidden="1" x14ac:dyDescent="0.25">
      <c r="B119" s="5" t="s">
        <v>2</v>
      </c>
      <c r="C119" s="3">
        <f>C117+C118</f>
        <v>48.533636363636361</v>
      </c>
      <c r="E119" s="5"/>
      <c r="F119" s="3"/>
    </row>
    <row r="120" spans="2:6" hidden="1" x14ac:dyDescent="0.25">
      <c r="B120" s="1" t="s">
        <v>8</v>
      </c>
      <c r="C120" s="3"/>
      <c r="E120" s="5"/>
      <c r="F120" s="3"/>
    </row>
    <row r="121" spans="2:6" hidden="1" x14ac:dyDescent="0.25">
      <c r="B121" s="5" t="s">
        <v>4</v>
      </c>
      <c r="C121" s="3">
        <f>C117*2</f>
        <v>32.54</v>
      </c>
      <c r="E121" s="1"/>
      <c r="F121" s="3"/>
    </row>
    <row r="122" spans="2:6" hidden="1" x14ac:dyDescent="0.25">
      <c r="B122" s="5" t="s">
        <v>11</v>
      </c>
      <c r="C122" s="3">
        <f>C118*2</f>
        <v>64.527272727272731</v>
      </c>
      <c r="E122" s="5"/>
      <c r="F122" s="3"/>
    </row>
    <row r="123" spans="2:6" hidden="1" x14ac:dyDescent="0.25">
      <c r="B123" s="5" t="s">
        <v>2</v>
      </c>
      <c r="C123" s="7">
        <f>IF(C15&gt;0,C121+C122,0)</f>
        <v>97.067272727272723</v>
      </c>
      <c r="E123" s="5"/>
      <c r="F123" s="3"/>
    </row>
    <row r="124" spans="2:6" hidden="1" x14ac:dyDescent="0.25">
      <c r="B124" s="5"/>
      <c r="C124" s="13"/>
      <c r="E124" s="5"/>
      <c r="F124" s="13"/>
    </row>
    <row r="125" spans="2:6" hidden="1" x14ac:dyDescent="0.25">
      <c r="B125" s="6" t="s">
        <v>16</v>
      </c>
      <c r="E125" s="14"/>
      <c r="F125" s="13"/>
    </row>
    <row r="126" spans="2:6" hidden="1" x14ac:dyDescent="0.25">
      <c r="B126" s="1" t="s">
        <v>17</v>
      </c>
      <c r="C126" s="3">
        <f>C90</f>
        <v>52.289019607843137</v>
      </c>
      <c r="D126" s="11"/>
      <c r="E126" t="s">
        <v>21</v>
      </c>
    </row>
    <row r="127" spans="2:6" hidden="1" x14ac:dyDescent="0.25">
      <c r="B127" s="1" t="s">
        <v>18</v>
      </c>
      <c r="C127" s="3">
        <f>C112</f>
        <v>0</v>
      </c>
      <c r="E127" s="1" t="s">
        <v>22</v>
      </c>
      <c r="F127" s="3">
        <f>F90</f>
        <v>104.72117647058823</v>
      </c>
    </row>
  </sheetData>
  <sheetProtection algorithmName="SHA-512" hashValue="4emqLZ1f/iTkj4ESqpyvHs2gw7EsPZTh9ZhBL8NMxTa/3uFngz4/pLQRKWcVwhgmUs9ion+PGhs9n2TyCQT1yw==" saltValue="XtCtJGZzpiPUZgv1fJUplQ==" spinCount="100000" sheet="1" objects="1" scenarios="1"/>
  <mergeCells count="9">
    <mergeCell ref="B28:F28"/>
    <mergeCell ref="B29:F29"/>
    <mergeCell ref="B3:C3"/>
    <mergeCell ref="E3:F3"/>
    <mergeCell ref="B1:F1"/>
    <mergeCell ref="B2:F2"/>
    <mergeCell ref="B4:F4"/>
    <mergeCell ref="B17:F17"/>
    <mergeCell ref="B27:F27"/>
  </mergeCells>
  <conditionalFormatting sqref="C9">
    <cfRule type="cellIs" dxfId="1" priority="2" operator="between">
      <formula>0.01</formula>
      <formula>55.42</formula>
    </cfRule>
  </conditionalFormatting>
  <conditionalFormatting sqref="C8">
    <cfRule type="cellIs" dxfId="0" priority="1" operator="greaterThan">
      <formula>55.42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Booth</dc:creator>
  <cp:lastModifiedBy>Cassie</cp:lastModifiedBy>
  <dcterms:created xsi:type="dcterms:W3CDTF">2020-11-30T18:45:01Z</dcterms:created>
  <dcterms:modified xsi:type="dcterms:W3CDTF">2021-01-26T20:45:37Z</dcterms:modified>
</cp:coreProperties>
</file>